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rder" sheetId="1" state="visible" r:id="rId3"/>
    <sheet name="Carts" sheetId="2" state="visible" r:id="rId4"/>
    <sheet name="Decisions" sheetId="3" state="visible" r:id="rId5"/>
    <sheet name="Links for Liv"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<sst xmlns="http://schemas.openxmlformats.org/spreadsheetml/2006/main" count="199" uniqueCount="136">
  <si>
    <t xml:space="preserve">Item</t>
  </si>
  <si>
    <t xml:space="preserve">Qty</t>
  </si>
  <si>
    <t xml:space="preserve">Amazon price</t>
  </si>
  <si>
    <t xml:space="preserve">Amazon link</t>
  </si>
  <si>
    <t xml:space="preserve">Walmart price</t>
  </si>
  <si>
    <t xml:space="preserve">Walmart link</t>
  </si>
  <si>
    <t xml:space="preserve">Buy from</t>
  </si>
  <si>
    <t xml:space="preserve">Unit price</t>
  </si>
  <si>
    <t xml:space="preserve">Line total</t>
  </si>
  <si>
    <t xml:space="preserve">Cart</t>
  </si>
  <si>
    <t xml:space="preserve">Notes</t>
  </si>
  <si>
    <t xml:space="preserve">Spectra S2 Plus double electric pump (cart W1)</t>
  </si>
  <si>
    <t xml:space="preserve">Walmart</t>
  </si>
  <si>
    <t xml:space="preserve">W1</t>
  </si>
  <si>
    <t xml:space="preserve">Walmart seller is Simply Medical (4.6 stars, 9,500 ratings); listing brand reads Mother's Milk (a DME kit of the same S2 Plus). Walmart caps this listing at 12 per order, so the 7/7/7/6/2 split is fine. Amazon seller is Pattern (Spectra's authorized reseller) at $177.99, same as Spectra direct; use it as the fallback if Simply Medical runs short.</t>
  </si>
  <si>
    <t xml:space="preserve">Spectra S2 Plus double electric pump (cart W2)</t>
  </si>
  <si>
    <t xml:space="preserve">W2</t>
  </si>
  <si>
    <t xml:space="preserve">Spectra S2 Plus double electric pump (cart W3)</t>
  </si>
  <si>
    <t xml:space="preserve">W3</t>
  </si>
  <si>
    <t xml:space="preserve">Spectra S2 Plus double electric pump (cart W4)</t>
  </si>
  <si>
    <t xml:space="preserve">W4</t>
  </si>
  <si>
    <t xml:space="preserve">Spectra S2 Plus double electric pump (cart W5)</t>
  </si>
  <si>
    <t xml:space="preserve">W5</t>
  </si>
  <si>
    <t xml:space="preserve">Wide-mouth connector for Spectra, 2-pack (Lauren's link)</t>
  </si>
  <si>
    <t xml:space="preserve">Amazon</t>
  </si>
  <si>
    <t xml:space="preserve">A1</t>
  </si>
  <si>
    <t xml:space="preserve">Lauren asked for these so the small flanges fit Spectra. Link is her a.co short link ($12.99, ships from Amazon). Walmart comparison is the Maymom 2-piece.</t>
  </si>
  <si>
    <t xml:space="preserve">Maymom MyFit Saucer flanges, Goldie pack 13/14/15 mm</t>
  </si>
  <si>
    <t xml:space="preserve">Lauren: saucer 13 to 19 mm. Not found on Walmart.</t>
  </si>
  <si>
    <t xml:space="preserve">Maymom MyFit Pano flanges, Goldie pack 14/15/16 mm</t>
  </si>
  <si>
    <t xml:space="preserve">Lauren: pano 13 to 19 mm.</t>
  </si>
  <si>
    <t xml:space="preserve">Maymom MyFit Pano flanges, Goldie pack 15/16/17 mm</t>
  </si>
  <si>
    <t xml:space="preserve">Maymom MyFit Pano flange 17 mm</t>
  </si>
  <si>
    <t xml:space="preserve">Maymom MyFit Pano flange 19 mm</t>
  </si>
  <si>
    <t xml:space="preserve">Silicone flange insert sizing kit 13/15/17/19/21 mm, 10 pc (Nuliie)</t>
  </si>
  <si>
    <t xml:space="preserve">Replaces the LactationHub $39.99 kit on Marissa's sheet (LactationHub is not a county vendor).</t>
  </si>
  <si>
    <t xml:space="preserve">Medela Soothing Hydrogel Pads, 4-pack</t>
  </si>
  <si>
    <t xml:space="preserve">Same price both places; on Walmart to fill cart W4. In stock, sold by Walmart.</t>
  </si>
  <si>
    <t xml:space="preserve">Medela Contact Nipple Shield 16 mm, 2 ct</t>
  </si>
  <si>
    <t xml:space="preserve">Walmart only showed 20 and 24 mm.</t>
  </si>
  <si>
    <t xml:space="preserve">Medela Contact Nipple Shield 20 mm, 2 ct</t>
  </si>
  <si>
    <t xml:space="preserve">Same price both places.</t>
  </si>
  <si>
    <t xml:space="preserve">Lansinoh LatchAssist nipple everter</t>
  </si>
  <si>
    <t xml:space="preserve">Walmart only had knockoffs.</t>
  </si>
  <si>
    <t xml:space="preserve">Lansinoh Lanolin nipple cream 1.41 oz tube</t>
  </si>
  <si>
    <t xml:space="preserve">Marissa wanted 30 single-use packets ($0.52 each) from Cascade Health, not a county vendor. Four tubes instead.</t>
  </si>
  <si>
    <t xml:space="preserve">Conscious Coconut organic coconut oil packets, 10 ct</t>
  </si>
  <si>
    <t xml:space="preserve">Marissa's 25-packet box is direct-only. Two 10-packs = 20 packets.</t>
  </si>
  <si>
    <t xml:space="preserve">Manukora Raw Manuka Honey MGO 850+, 250 g</t>
  </si>
  <si>
    <t xml:space="preserve">Marissa's 30-stick packs ($90) are only on manukora.com. This is food-grade honey; if it is for nipple wound care the clinical product is Medihoney (about $10 to $26 on Amazon).</t>
  </si>
  <si>
    <t xml:space="preserve">Manuka Emporium MGO 263+ honey snap sticks, 24 ct</t>
  </si>
  <si>
    <t xml:space="preserve">Single-serve sticks to hand out, added Sept 25 to use the remaining budget. Food-grade, MGO stated on the label.</t>
  </si>
  <si>
    <t xml:space="preserve">Lansinoh Stay Dry disposable nursing pads, 100 ct</t>
  </si>
  <si>
    <t xml:space="preserve">Walmart listing was out of stock on Sept 25, so Amazon.</t>
  </si>
  <si>
    <t xml:space="preserve">Lansinoh anti-colic bottles 5 oz, slow flow, 3 pk</t>
  </si>
  <si>
    <t xml:space="preserve">One pack only; storage unit bottles cover the rest. Walmart listing was out of stock on Sept 25, so Amazon.</t>
  </si>
  <si>
    <t xml:space="preserve">Dr. Brown's Options+ narrow bottle 4 oz, 4 pk</t>
  </si>
  <si>
    <t xml:space="preserve">Walmart's 3-pack ($16.97) is out of stock. One pack only.</t>
  </si>
  <si>
    <t xml:space="preserve">Dr. Brown's narrow Preemie flow nipple, 6 pk</t>
  </si>
  <si>
    <t xml:space="preserve">This is the P nipple for the narrow bottles. Walmart's listing turned out to be Ultra-Preemie (a different, slower nipple), so Amazon.</t>
  </si>
  <si>
    <t xml:space="preserve">Medela Starter SNS (HOLD, Diaper Bank has these)</t>
  </si>
  <si>
    <t xml:space="preserve">Diaper Bank of NC photo shows sterile Medela Starter SNS 80 mL in stock. Ask Jannice for quantity. Qty set to 0 on purpose.</t>
  </si>
  <si>
    <t xml:space="preserve">Furmax white DSW shell chairs, set of 4</t>
  </si>
  <si>
    <t xml:space="preserve">Same chairs Bernadette bought Sept 24 ($79.90). One set per lactation space.</t>
  </si>
  <si>
    <t xml:space="preserve">BuildASign custom canvas print 16x20 (photo required)</t>
  </si>
  <si>
    <t xml:space="preserve">Same canvases Fariha ordered in Aug and Sept. Custom item: Liv will need the photo files or you order and get reimbursed; ask her which.</t>
  </si>
  <si>
    <t xml:space="preserve">Boppy Nursing Pillow Luxe</t>
  </si>
  <si>
    <t xml:space="preserve">Same price both places. One per lactation space.</t>
  </si>
  <si>
    <t xml:space="preserve">TOTAL ORDER</t>
  </si>
  <si>
    <t xml:space="preserve">Grant</t>
  </si>
  <si>
    <t xml:space="preserve">Remaining</t>
  </si>
  <si>
    <t xml:space="preserve">Yellow cells are yours to change: Qty, Buy from (type Amazon or Walmart), Cart. Unit price, line totals, and cart totals recalculate. Amazon prices are Amazon Business prices as shown on the shared list on Sept 25, 2026 (the list also shows a 5% multi-unit discount not counted here); Walmart prices are as carted the same day. All before tax; the county is tax-exempt. Sources: Marissa's supply list sheet, Lauren Nichols's Sept 22 email, Liv Gladlin's Sept 21 email, the Diaper Bank of NC inventory photos, and BFFC's Amazon Business order export.</t>
  </si>
  <si>
    <t xml:space="preserve">Store</t>
  </si>
  <si>
    <t xml:space="preserve">Total</t>
  </si>
  <si>
    <t xml:space="preserve">Under $1,000?</t>
  </si>
  <si>
    <t xml:space="preserve">What is in it</t>
  </si>
  <si>
    <t xml:space="preserve">7 Spectra S2 Plus</t>
  </si>
  <si>
    <t xml:space="preserve">6 Spectra S2 Plus + 8 hydrogel packs</t>
  </si>
  <si>
    <t xml:space="preserve">2 Spectra S2 Plus</t>
  </si>
  <si>
    <t xml:space="preserve">Everything else: flanges, connectors, inserts, shields, everters, lanolin, coconut oil, honey, nursing pads, bottles, nipples, chairs, canvases, Boppys. Amazon Business list: https://a.co/07SrWR2y</t>
  </si>
  <si>
    <t xml:space="preserve">All carts</t>
  </si>
  <si>
    <t xml:space="preserve">Liv's rule (Sept 18 email, your note on step 2b): online carts split into orders under $1,000 each. Move a pump row to another cart on the Order sheet if a total shows OVER.</t>
  </si>
  <si>
    <t xml:space="preserve">Decision</t>
  </si>
  <si>
    <t xml:space="preserve">Why</t>
  </si>
  <si>
    <t xml:space="preserve">Source</t>
  </si>
  <si>
    <t xml:space="preserve">All pumps are Spectra S2 Plus, no Medela pumps, no Medela vendor application</t>
  </si>
  <si>
    <t xml:space="preserve">Both providers asked for Spectra; Medela is not a county vendor</t>
  </si>
  <si>
    <t xml:space="preserve">Lauren 9/22, Marissa 9/25, Liv 9/21, Love 9/25</t>
  </si>
  <si>
    <t xml:space="preserve">Pumps priced from Walmart (Simply Medical) at $135.68, not Spectra direct at $177.99</t>
  </si>
  <si>
    <t xml:space="preserve">Spectra is not a county vendor either, so direct means the same vendor application as Medela; Walmart is $42 less per pump, which is 7 more pumps</t>
  </si>
  <si>
    <t xml:space="preserve">Walmart listing 9/25; Liv 9/21</t>
  </si>
  <si>
    <t xml:space="preserve">Milk storage bags dropped</t>
  </si>
  <si>
    <t xml:space="preserve">Lauren says the clinic has plenty; Diaper Bank also has Motif 40-ct bags</t>
  </si>
  <si>
    <t xml:space="preserve">Lauren 9/22, DBNC photos</t>
  </si>
  <si>
    <t xml:space="preserve">Medela Starter SNS on hold, qty 0</t>
  </si>
  <si>
    <t xml:space="preserve">Diaper Bank of NC has sterile Starter SNS kits; ask Jannice how many</t>
  </si>
  <si>
    <t xml:space="preserve">DBNC photos, Love 9/25</t>
  </si>
  <si>
    <t xml:space="preserve">Bottles: one Dr. Brown's narrow 4-pack, one Lansinoh 3-pack</t>
  </si>
  <si>
    <t xml:space="preserve">Storage unit has bottles; small numbers on Marissa's list</t>
  </si>
  <si>
    <t xml:space="preserve">Love 9/25</t>
  </si>
  <si>
    <t xml:space="preserve">Honey ordered (Manukora MGO 850 jar)</t>
  </si>
  <si>
    <t xml:space="preserve">Love said order it; sticks are direct-only. Medihoney is the medical-grade alternative</t>
  </si>
  <si>
    <t xml:space="preserve">Lactation spaces kept: 2 sets of white chairs, 4 custom canvases, 2 Boppy pillows; no fridges or signs</t>
  </si>
  <si>
    <t xml:space="preserve">Love picked items from BFFC's own recent Amazon orders</t>
  </si>
  <si>
    <t xml:space="preserve">Love 9/25, Amazon Business export</t>
  </si>
  <si>
    <t xml:space="preserve">LacTeck and Pumpin' Pal flanges replaced with Maymom saucer/pano packs and silicone inserts</t>
  </si>
  <si>
    <t xml:space="preserve">LacTeck and Pumpin' Pal OptiFit are direct-only; Maymom covers Lauren's 13 to 19 mm pano and saucer ask</t>
  </si>
  <si>
    <t xml:space="preserve">Lauren 9/22, Amazon 9/25</t>
  </si>
  <si>
    <t xml:space="preserve">Everything split into carts under $1,000; Amazon and Walmart cart screenshots go to Liv</t>
  </si>
  <si>
    <t xml:space="preserve">Liv accepted cart screenshots and does not need to pre-approve changes to the mix</t>
  </si>
  <si>
    <t xml:space="preserve">Liv 9/21</t>
  </si>
  <si>
    <t xml:space="preserve">Deadlines: package to Liv promised by Oct 15; all orders to Liv by Nov 8</t>
  </si>
  <si>
    <t xml:space="preserve">Love 9/18, Liv 9/8</t>
  </si>
  <si>
    <t xml:space="preserve">What</t>
  </si>
  <si>
    <t xml:space="preserve">Link or file</t>
  </si>
  <si>
    <t xml:space="preserve">Amount</t>
  </si>
  <si>
    <t xml:space="preserve">Amazon Business shared list, PANFA Cart A1 (21 products, 51 units)</t>
  </si>
  <si>
    <t xml:space="preserve">https://a.co/07SrWR2y</t>
  </si>
  <si>
    <t xml:space="preserve">about $894 at Business prices with the 5% multi-unit discount</t>
  </si>
  <si>
    <t xml:space="preserve">Walmart cart W1, W2, W3: 7 x Spectra S2 Plus each (order this cart three times)</t>
  </si>
  <si>
    <t xml:space="preserve">screenshot: PANFA_Walmart_W1-W3_7pumps.jpg</t>
  </si>
  <si>
    <t xml:space="preserve">$949.76 each</t>
  </si>
  <si>
    <t xml:space="preserve">Walmart cart W4: 6 x Spectra S2 Plus + 8 x Medela hydrogel</t>
  </si>
  <si>
    <t xml:space="preserve">screenshot: PANFA_Walmart_W4_6pumps_hydrogel.jpg</t>
  </si>
  <si>
    <t xml:space="preserve">$885.12</t>
  </si>
  <si>
    <t xml:space="preserve">Walmart cart W5: 2 x Spectra S2 Plus</t>
  </si>
  <si>
    <t xml:space="preserve">screenshot: PANFA_Walmart_W5_2pumps.jpg</t>
  </si>
  <si>
    <t xml:space="preserve">$271.36</t>
  </si>
  <si>
    <t xml:space="preserve">Spectra S2 Plus on Walmart (Simply Medical), max 12 per order</t>
  </si>
  <si>
    <t xml:space="preserve">https://www.walmart.com/ip/2BREH5JWPQN5</t>
  </si>
  <si>
    <t xml:space="preserve">$135.68 each</t>
  </si>
  <si>
    <t xml:space="preserve">Medela hydrogel pads on Walmart</t>
  </si>
  <si>
    <t xml:space="preserve">https://www.walmart.com/ip/1LMHO6YNEJIO</t>
  </si>
  <si>
    <t xml:space="preserve">$8.88 each</t>
  </si>
  <si>
    <t xml:space="preserve">Delivery address</t>
  </si>
  <si>
    <t xml:space="preserve">6319 Coronado Ln, Durham NC 27713</t>
  </si>
</sst>
</file>

<file path=xl/styles.xml><?xml version="1.0" encoding="utf-8"?>
<styleSheet xmlns="http://schemas.openxmlformats.org/spreadsheetml/2006/main">
  <numFmts count="2">
    <numFmt numFmtId="164" formatCode="General"/>
    <numFmt numFmtId="165" formatCode="\$#,##0.00"/>
  </numFmts>
  <fonts count="12">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1"/>
      <name val="Arial"/>
      <family val="0"/>
      <charset val="1"/>
    </font>
    <font>
      <sz val="11"/>
      <color rgb="FF0000FF"/>
      <name val="Arial"/>
      <family val="0"/>
      <charset val="1"/>
    </font>
    <font>
      <u val="single"/>
      <sz val="11"/>
      <color rgb="FF0563C1"/>
      <name val="Arial"/>
      <family val="0"/>
      <charset val="1"/>
    </font>
    <font>
      <sz val="9"/>
      <name val="Arial"/>
      <family val="0"/>
      <charset val="1"/>
    </font>
    <font>
      <b val="true"/>
      <sz val="11"/>
      <name val="Arial"/>
      <family val="0"/>
      <charset val="1"/>
    </font>
    <font>
      <i val="true"/>
      <sz val="9"/>
      <name val="Arial"/>
      <family val="0"/>
      <charset val="1"/>
    </font>
    <font>
      <sz val="11"/>
      <color rgb="FF0563C1"/>
      <name val="Arial"/>
      <family val="0"/>
      <charset val="1"/>
    </font>
  </fonts>
  <fills count="4">
    <fill>
      <patternFill patternType="none"/>
    </fill>
    <fill>
      <patternFill patternType="gray125"/>
    </fill>
    <fill>
      <patternFill patternType="solid">
        <fgColor rgb="FF1F4E78"/>
        <bgColor rgb="FF003366"/>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6"/>
    <col collapsed="false" customWidth="true" hidden="false" outlineLevel="0" max="3" min="3" style="0" width="12"/>
    <col collapsed="false" customWidth="true" hidden="false" outlineLevel="0" max="4" min="4" style="0" width="14"/>
    <col collapsed="false" customWidth="true" hidden="false" outlineLevel="0" max="5" min="5" style="0" width="12"/>
    <col collapsed="false" customWidth="true" hidden="false" outlineLevel="0" max="6" min="6" style="0" width="16"/>
    <col collapsed="false" customWidth="true" hidden="false" outlineLevel="0" max="7" min="7" style="0" width="10"/>
    <col collapsed="false" customWidth="true" hidden="false" outlineLevel="0" max="8" min="8" style="0" width="11"/>
    <col collapsed="false" customWidth="true" hidden="false" outlineLevel="0" max="9" min="9" style="0" width="12"/>
    <col collapsed="false" customWidth="true" hidden="false" outlineLevel="0" max="10" min="10" style="0" width="7"/>
    <col collapsed="false" customWidth="true" hidden="false" outlineLevel="0" max="11" min="11" style="0" width="60"/>
  </cols>
  <sheetData>
    <row r="1" customFormat="false" ht="26.85"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53.7" hidden="false" customHeight="false" outlineLevel="0" collapsed="false">
      <c r="A2" s="2" t="s">
        <v>11</v>
      </c>
      <c r="B2" s="3" t="n">
        <v>7</v>
      </c>
      <c r="C2" s="4" t="n">
        <v>177.99</v>
      </c>
      <c r="D2" s="5" t="str">
        <f aca="false">HYPERLINK("https://www.amazon.com/dp/B00BLBLR1I","B00BLBLR1I")</f>
        <v>B00BLBLR1I</v>
      </c>
      <c r="E2" s="4" t="n">
        <v>135.68</v>
      </c>
      <c r="F2" s="5" t="str">
        <f aca="false">HYPERLINK("https://www.walmart.com/ip/2BREH5JWPQN5","2BREH5JWPQN5")</f>
        <v>2BREH5JWPQN5</v>
      </c>
      <c r="G2" s="3" t="s">
        <v>12</v>
      </c>
      <c r="H2" s="6" t="n">
        <f aca="false">IF(G2="Walmart",E2,C2)</f>
        <v>135.68</v>
      </c>
      <c r="I2" s="6" t="n">
        <f aca="false">B2*H2</f>
        <v>949.76</v>
      </c>
      <c r="J2" s="3" t="s">
        <v>13</v>
      </c>
      <c r="K2" s="7" t="s">
        <v>14</v>
      </c>
    </row>
    <row r="3" customFormat="false" ht="15" hidden="false" customHeight="false" outlineLevel="0" collapsed="false">
      <c r="A3" s="2" t="s">
        <v>15</v>
      </c>
      <c r="B3" s="3" t="n">
        <v>7</v>
      </c>
      <c r="C3" s="4" t="n">
        <v>177.99</v>
      </c>
      <c r="D3" s="5" t="str">
        <f aca="false">HYPERLINK("https://www.amazon.com/dp/B00BLBLR1I","B00BLBLR1I")</f>
        <v>B00BLBLR1I</v>
      </c>
      <c r="E3" s="4" t="n">
        <v>135.68</v>
      </c>
      <c r="F3" s="5" t="str">
        <f aca="false">HYPERLINK("https://www.walmart.com/ip/2BREH5JWPQN5","2BREH5JWPQN5")</f>
        <v>2BREH5JWPQN5</v>
      </c>
      <c r="G3" s="3" t="s">
        <v>12</v>
      </c>
      <c r="H3" s="6" t="n">
        <f aca="false">IF(G3="Walmart",E3,C3)</f>
        <v>135.68</v>
      </c>
      <c r="I3" s="6" t="n">
        <f aca="false">B3*H3</f>
        <v>949.76</v>
      </c>
      <c r="J3" s="3" t="s">
        <v>16</v>
      </c>
      <c r="K3" s="7"/>
    </row>
    <row r="4" customFormat="false" ht="15" hidden="false" customHeight="false" outlineLevel="0" collapsed="false">
      <c r="A4" s="2" t="s">
        <v>17</v>
      </c>
      <c r="B4" s="3" t="n">
        <v>7</v>
      </c>
      <c r="C4" s="4" t="n">
        <v>177.99</v>
      </c>
      <c r="D4" s="5" t="str">
        <f aca="false">HYPERLINK("https://www.amazon.com/dp/B00BLBLR1I","B00BLBLR1I")</f>
        <v>B00BLBLR1I</v>
      </c>
      <c r="E4" s="4" t="n">
        <v>135.68</v>
      </c>
      <c r="F4" s="5" t="str">
        <f aca="false">HYPERLINK("https://www.walmart.com/ip/2BREH5JWPQN5","2BREH5JWPQN5")</f>
        <v>2BREH5JWPQN5</v>
      </c>
      <c r="G4" s="3" t="s">
        <v>12</v>
      </c>
      <c r="H4" s="6" t="n">
        <f aca="false">IF(G4="Walmart",E4,C4)</f>
        <v>135.68</v>
      </c>
      <c r="I4" s="6" t="n">
        <f aca="false">B4*H4</f>
        <v>949.76</v>
      </c>
      <c r="J4" s="3" t="s">
        <v>18</v>
      </c>
      <c r="K4" s="7"/>
    </row>
    <row r="5" customFormat="false" ht="15" hidden="false" customHeight="false" outlineLevel="0" collapsed="false">
      <c r="A5" s="2" t="s">
        <v>19</v>
      </c>
      <c r="B5" s="3" t="n">
        <v>6</v>
      </c>
      <c r="C5" s="4" t="n">
        <v>177.99</v>
      </c>
      <c r="D5" s="5" t="str">
        <f aca="false">HYPERLINK("https://www.amazon.com/dp/B00BLBLR1I","B00BLBLR1I")</f>
        <v>B00BLBLR1I</v>
      </c>
      <c r="E5" s="4" t="n">
        <v>135.68</v>
      </c>
      <c r="F5" s="5" t="str">
        <f aca="false">HYPERLINK("https://www.walmart.com/ip/2BREH5JWPQN5","2BREH5JWPQN5")</f>
        <v>2BREH5JWPQN5</v>
      </c>
      <c r="G5" s="3" t="s">
        <v>12</v>
      </c>
      <c r="H5" s="6" t="n">
        <f aca="false">IF(G5="Walmart",E5,C5)</f>
        <v>135.68</v>
      </c>
      <c r="I5" s="6" t="n">
        <f aca="false">B5*H5</f>
        <v>814.08</v>
      </c>
      <c r="J5" s="3" t="s">
        <v>20</v>
      </c>
      <c r="K5" s="7"/>
    </row>
    <row r="6" customFormat="false" ht="15" hidden="false" customHeight="false" outlineLevel="0" collapsed="false">
      <c r="A6" s="2" t="s">
        <v>21</v>
      </c>
      <c r="B6" s="3" t="n">
        <v>2</v>
      </c>
      <c r="C6" s="4" t="n">
        <v>177.99</v>
      </c>
      <c r="D6" s="5" t="str">
        <f aca="false">HYPERLINK("https://www.amazon.com/dp/B00BLBLR1I","B00BLBLR1I")</f>
        <v>B00BLBLR1I</v>
      </c>
      <c r="E6" s="4" t="n">
        <v>135.68</v>
      </c>
      <c r="F6" s="5" t="str">
        <f aca="false">HYPERLINK("https://www.walmart.com/ip/2BREH5JWPQN5","2BREH5JWPQN5")</f>
        <v>2BREH5JWPQN5</v>
      </c>
      <c r="G6" s="3" t="s">
        <v>12</v>
      </c>
      <c r="H6" s="6" t="n">
        <f aca="false">IF(G6="Walmart",E6,C6)</f>
        <v>135.68</v>
      </c>
      <c r="I6" s="6" t="n">
        <f aca="false">B6*H6</f>
        <v>271.36</v>
      </c>
      <c r="J6" s="3" t="s">
        <v>22</v>
      </c>
      <c r="K6" s="7"/>
    </row>
    <row r="7" customFormat="false" ht="22.35" hidden="false" customHeight="false" outlineLevel="0" collapsed="false">
      <c r="A7" s="2" t="s">
        <v>23</v>
      </c>
      <c r="B7" s="3" t="n">
        <v>7</v>
      </c>
      <c r="C7" s="4" t="n">
        <v>12.99</v>
      </c>
      <c r="D7" s="5" t="str">
        <f aca="false">HYPERLINK("https://a.co/d/0bgYK9BK","a.co/d/0bgYK9BK")</f>
        <v>a.co/d/0bgYK9BK</v>
      </c>
      <c r="E7" s="4" t="n">
        <v>17.19</v>
      </c>
      <c r="F7" s="5" t="str">
        <f aca="false">HYPERLINK("https://www.walmart.com/ip/45KHK9YNQJS4","45KHK9YNQJS4")</f>
        <v>45KHK9YNQJS4</v>
      </c>
      <c r="G7" s="3" t="s">
        <v>24</v>
      </c>
      <c r="H7" s="6" t="n">
        <f aca="false">IF(G7="Walmart",E7,C7)</f>
        <v>12.99</v>
      </c>
      <c r="I7" s="6" t="n">
        <f aca="false">B7*H7</f>
        <v>90.93</v>
      </c>
      <c r="J7" s="3" t="s">
        <v>25</v>
      </c>
      <c r="K7" s="7" t="s">
        <v>26</v>
      </c>
    </row>
    <row r="8" customFormat="false" ht="15" hidden="false" customHeight="false" outlineLevel="0" collapsed="false">
      <c r="A8" s="2" t="s">
        <v>27</v>
      </c>
      <c r="B8" s="3" t="n">
        <v>4</v>
      </c>
      <c r="C8" s="4" t="n">
        <v>17.99</v>
      </c>
      <c r="D8" s="5" t="str">
        <f aca="false">HYPERLINK("https://www.amazon.com/dp/B0FZSFWBHH","B0FZSFWBHH")</f>
        <v>B0FZSFWBHH</v>
      </c>
      <c r="E8" s="4"/>
      <c r="G8" s="3" t="s">
        <v>24</v>
      </c>
      <c r="H8" s="6" t="n">
        <f aca="false">IF(G8="Walmart",E8,C8)</f>
        <v>17.99</v>
      </c>
      <c r="I8" s="6" t="n">
        <f aca="false">B8*H8</f>
        <v>71.96</v>
      </c>
      <c r="J8" s="3" t="s">
        <v>25</v>
      </c>
      <c r="K8" s="7" t="s">
        <v>28</v>
      </c>
    </row>
    <row r="9" customFormat="false" ht="15" hidden="false" customHeight="false" outlineLevel="0" collapsed="false">
      <c r="A9" s="2" t="s">
        <v>29</v>
      </c>
      <c r="B9" s="3" t="n">
        <v>1</v>
      </c>
      <c r="C9" s="4" t="n">
        <v>20.99</v>
      </c>
      <c r="D9" s="5" t="str">
        <f aca="false">HYPERLINK("https://www.amazon.com/dp/B0FH6KHDZJ","B0FH6KHDZJ")</f>
        <v>B0FH6KHDZJ</v>
      </c>
      <c r="E9" s="4"/>
      <c r="G9" s="3" t="s">
        <v>24</v>
      </c>
      <c r="H9" s="6" t="n">
        <f aca="false">IF(G9="Walmart",E9,C9)</f>
        <v>20.99</v>
      </c>
      <c r="I9" s="6" t="n">
        <f aca="false">B9*H9</f>
        <v>20.99</v>
      </c>
      <c r="J9" s="3" t="s">
        <v>25</v>
      </c>
      <c r="K9" s="7" t="s">
        <v>30</v>
      </c>
    </row>
    <row r="10" customFormat="false" ht="15" hidden="false" customHeight="false" outlineLevel="0" collapsed="false">
      <c r="A10" s="2" t="s">
        <v>31</v>
      </c>
      <c r="B10" s="3" t="n">
        <v>1</v>
      </c>
      <c r="C10" s="4" t="n">
        <v>20.99</v>
      </c>
      <c r="D10" s="5" t="str">
        <f aca="false">HYPERLINK("https://www.amazon.com/dp/B0FH6X6SYD","B0FH6X6SYD")</f>
        <v>B0FH6X6SYD</v>
      </c>
      <c r="E10" s="4"/>
      <c r="G10" s="3" t="s">
        <v>24</v>
      </c>
      <c r="H10" s="6" t="n">
        <f aca="false">IF(G10="Walmart",E10,C10)</f>
        <v>20.99</v>
      </c>
      <c r="I10" s="6" t="n">
        <f aca="false">B10*H10</f>
        <v>20.99</v>
      </c>
      <c r="J10" s="3" t="s">
        <v>25</v>
      </c>
      <c r="K10" s="7"/>
    </row>
    <row r="11" customFormat="false" ht="15" hidden="false" customHeight="false" outlineLevel="0" collapsed="false">
      <c r="A11" s="2" t="s">
        <v>32</v>
      </c>
      <c r="B11" s="3" t="n">
        <v>1</v>
      </c>
      <c r="C11" s="4" t="n">
        <v>15.99</v>
      </c>
      <c r="D11" s="5" t="str">
        <f aca="false">HYPERLINK("https://www.amazon.com/dp/B0CCHW6VH4","B0CCHW6VH4")</f>
        <v>B0CCHW6VH4</v>
      </c>
      <c r="E11" s="4"/>
      <c r="G11" s="3" t="s">
        <v>24</v>
      </c>
      <c r="H11" s="6" t="n">
        <f aca="false">IF(G11="Walmart",E11,C11)</f>
        <v>15.99</v>
      </c>
      <c r="I11" s="6" t="n">
        <f aca="false">B11*H11</f>
        <v>15.99</v>
      </c>
      <c r="J11" s="3" t="s">
        <v>25</v>
      </c>
      <c r="K11" s="7"/>
    </row>
    <row r="12" customFormat="false" ht="15" hidden="false" customHeight="false" outlineLevel="0" collapsed="false">
      <c r="A12" s="2" t="s">
        <v>33</v>
      </c>
      <c r="B12" s="3" t="n">
        <v>2</v>
      </c>
      <c r="C12" s="4" t="n">
        <v>15.99</v>
      </c>
      <c r="D12" s="5" t="str">
        <f aca="false">HYPERLINK("https://www.amazon.com/dp/B0C2BRW4N4","B0C2BRW4N4")</f>
        <v>B0C2BRW4N4</v>
      </c>
      <c r="E12" s="4"/>
      <c r="G12" s="3" t="s">
        <v>24</v>
      </c>
      <c r="H12" s="6" t="n">
        <f aca="false">IF(G12="Walmart",E12,C12)</f>
        <v>15.99</v>
      </c>
      <c r="I12" s="6" t="n">
        <f aca="false">B12*H12</f>
        <v>31.98</v>
      </c>
      <c r="J12" s="3" t="s">
        <v>25</v>
      </c>
      <c r="K12" s="7"/>
    </row>
    <row r="13" customFormat="false" ht="22.35" hidden="false" customHeight="false" outlineLevel="0" collapsed="false">
      <c r="A13" s="2" t="s">
        <v>34</v>
      </c>
      <c r="B13" s="3" t="n">
        <v>2</v>
      </c>
      <c r="C13" s="4" t="n">
        <v>9.99</v>
      </c>
      <c r="D13" s="5" t="str">
        <f aca="false">HYPERLINK("https://www.amazon.com/dp/B0CMPBBHMZ","B0CMPBBHMZ")</f>
        <v>B0CMPBBHMZ</v>
      </c>
      <c r="E13" s="4"/>
      <c r="G13" s="3" t="s">
        <v>24</v>
      </c>
      <c r="H13" s="6" t="n">
        <f aca="false">IF(G13="Walmart",E13,C13)</f>
        <v>9.99</v>
      </c>
      <c r="I13" s="6" t="n">
        <f aca="false">B13*H13</f>
        <v>19.98</v>
      </c>
      <c r="J13" s="3" t="s">
        <v>25</v>
      </c>
      <c r="K13" s="7" t="s">
        <v>35</v>
      </c>
    </row>
    <row r="14" customFormat="false" ht="15" hidden="false" customHeight="false" outlineLevel="0" collapsed="false">
      <c r="A14" s="2" t="s">
        <v>36</v>
      </c>
      <c r="B14" s="3" t="n">
        <v>8</v>
      </c>
      <c r="C14" s="4" t="n">
        <v>8.88</v>
      </c>
      <c r="D14" s="5" t="str">
        <f aca="false">HYPERLINK("https://www.amazon.com/dp/B0011ECPA2","B0011ECPA2")</f>
        <v>B0011ECPA2</v>
      </c>
      <c r="E14" s="4" t="n">
        <v>8.88</v>
      </c>
      <c r="F14" s="5" t="str">
        <f aca="false">HYPERLINK("https://www.walmart.com/ip/1LMHO6YNEJIO","1LMHO6YNEJIO")</f>
        <v>1LMHO6YNEJIO</v>
      </c>
      <c r="G14" s="3" t="s">
        <v>12</v>
      </c>
      <c r="H14" s="6" t="n">
        <f aca="false">IF(G14="Walmart",E14,C14)</f>
        <v>8.88</v>
      </c>
      <c r="I14" s="6" t="n">
        <f aca="false">B14*H14</f>
        <v>71.04</v>
      </c>
      <c r="J14" s="3" t="s">
        <v>20</v>
      </c>
      <c r="K14" s="7" t="s">
        <v>37</v>
      </c>
    </row>
    <row r="15" customFormat="false" ht="15" hidden="false" customHeight="false" outlineLevel="0" collapsed="false">
      <c r="A15" s="2" t="s">
        <v>38</v>
      </c>
      <c r="B15" s="3" t="n">
        <v>3</v>
      </c>
      <c r="C15" s="4" t="n">
        <v>9.99</v>
      </c>
      <c r="D15" s="5" t="str">
        <f aca="false">HYPERLINK("https://www.amazon.com/dp/B07799VFGW","B07799VFGW")</f>
        <v>B07799VFGW</v>
      </c>
      <c r="E15" s="4"/>
      <c r="G15" s="3" t="s">
        <v>24</v>
      </c>
      <c r="H15" s="6" t="n">
        <f aca="false">IF(G15="Walmart",E15,C15)</f>
        <v>9.99</v>
      </c>
      <c r="I15" s="6" t="n">
        <f aca="false">B15*H15</f>
        <v>29.97</v>
      </c>
      <c r="J15" s="3" t="s">
        <v>25</v>
      </c>
      <c r="K15" s="7" t="s">
        <v>39</v>
      </c>
    </row>
    <row r="16" customFormat="false" ht="15" hidden="false" customHeight="false" outlineLevel="0" collapsed="false">
      <c r="A16" s="2" t="s">
        <v>40</v>
      </c>
      <c r="B16" s="3" t="n">
        <v>4</v>
      </c>
      <c r="C16" s="4" t="n">
        <v>8.48</v>
      </c>
      <c r="D16" s="5" t="str">
        <f aca="false">HYPERLINK("https://www.amazon.com/dp/B077962FZH","B077962FZH")</f>
        <v>B077962FZH</v>
      </c>
      <c r="E16" s="4" t="n">
        <v>8.48</v>
      </c>
      <c r="F16" s="5" t="str">
        <f aca="false">HYPERLINK("https://www.walmart.com/ip/516S2RPOB8LJ","516S2RPOB8LJ")</f>
        <v>516S2RPOB8LJ</v>
      </c>
      <c r="G16" s="3" t="s">
        <v>24</v>
      </c>
      <c r="H16" s="6" t="n">
        <f aca="false">IF(G16="Walmart",E16,C16)</f>
        <v>8.48</v>
      </c>
      <c r="I16" s="6" t="n">
        <f aca="false">B16*H16</f>
        <v>33.92</v>
      </c>
      <c r="J16" s="3" t="s">
        <v>25</v>
      </c>
      <c r="K16" s="7" t="s">
        <v>41</v>
      </c>
    </row>
    <row r="17" customFormat="false" ht="15" hidden="false" customHeight="false" outlineLevel="0" collapsed="false">
      <c r="A17" s="2" t="s">
        <v>42</v>
      </c>
      <c r="B17" s="3" t="n">
        <v>5</v>
      </c>
      <c r="C17" s="4" t="n">
        <v>9.2</v>
      </c>
      <c r="D17" s="5" t="str">
        <f aca="false">HYPERLINK("https://www.amazon.com/dp/B00112EIWW","B00112EIWW")</f>
        <v>B00112EIWW</v>
      </c>
      <c r="E17" s="4"/>
      <c r="G17" s="3" t="s">
        <v>24</v>
      </c>
      <c r="H17" s="6" t="n">
        <f aca="false">IF(G17="Walmart",E17,C17)</f>
        <v>9.2</v>
      </c>
      <c r="I17" s="6" t="n">
        <f aca="false">B17*H17</f>
        <v>46</v>
      </c>
      <c r="J17" s="3" t="s">
        <v>25</v>
      </c>
      <c r="K17" s="7" t="s">
        <v>43</v>
      </c>
    </row>
    <row r="18" customFormat="false" ht="22.35" hidden="false" customHeight="false" outlineLevel="0" collapsed="false">
      <c r="A18" s="2" t="s">
        <v>44</v>
      </c>
      <c r="B18" s="3" t="n">
        <v>4</v>
      </c>
      <c r="C18" s="4" t="n">
        <v>9.29</v>
      </c>
      <c r="D18" s="5" t="str">
        <f aca="false">HYPERLINK("https://www.amazon.com/dp/B005MI648C","B005MI648C")</f>
        <v>B005MI648C</v>
      </c>
      <c r="E18" s="4" t="n">
        <v>10.57</v>
      </c>
      <c r="F18" s="5" t="str">
        <f aca="false">HYPERLINK("https://www.walmart.com/ip/1I9C3CS5T935","1I9C3CS5T935")</f>
        <v>1I9C3CS5T935</v>
      </c>
      <c r="G18" s="3" t="s">
        <v>24</v>
      </c>
      <c r="H18" s="6" t="n">
        <f aca="false">IF(G18="Walmart",E18,C18)</f>
        <v>9.29</v>
      </c>
      <c r="I18" s="6" t="n">
        <f aca="false">B18*H18</f>
        <v>37.16</v>
      </c>
      <c r="J18" s="3" t="s">
        <v>25</v>
      </c>
      <c r="K18" s="7" t="s">
        <v>45</v>
      </c>
    </row>
    <row r="19" customFormat="false" ht="15" hidden="false" customHeight="false" outlineLevel="0" collapsed="false">
      <c r="A19" s="2" t="s">
        <v>46</v>
      </c>
      <c r="B19" s="3" t="n">
        <v>2</v>
      </c>
      <c r="C19" s="4" t="n">
        <v>16</v>
      </c>
      <c r="D19" s="5" t="str">
        <f aca="false">HYPERLINK("https://www.amazon.com/dp/B07JGZ2RLP","B07JGZ2RLP")</f>
        <v>B07JGZ2RLP</v>
      </c>
      <c r="E19" s="4"/>
      <c r="G19" s="3" t="s">
        <v>24</v>
      </c>
      <c r="H19" s="6" t="n">
        <f aca="false">IF(G19="Walmart",E19,C19)</f>
        <v>16</v>
      </c>
      <c r="I19" s="6" t="n">
        <f aca="false">B19*H19</f>
        <v>32</v>
      </c>
      <c r="J19" s="3" t="s">
        <v>25</v>
      </c>
      <c r="K19" s="7" t="s">
        <v>47</v>
      </c>
    </row>
    <row r="20" customFormat="false" ht="32.8" hidden="false" customHeight="false" outlineLevel="0" collapsed="false">
      <c r="A20" s="2" t="s">
        <v>48</v>
      </c>
      <c r="B20" s="3" t="n">
        <v>1</v>
      </c>
      <c r="C20" s="4" t="n">
        <v>79</v>
      </c>
      <c r="D20" s="5" t="str">
        <f aca="false">HYPERLINK("https://www.amazon.com/dp/B017TRQYJM","B017TRQYJM")</f>
        <v>B017TRQYJM</v>
      </c>
      <c r="E20" s="4"/>
      <c r="G20" s="3" t="s">
        <v>24</v>
      </c>
      <c r="H20" s="6" t="n">
        <f aca="false">IF(G20="Walmart",E20,C20)</f>
        <v>79</v>
      </c>
      <c r="I20" s="6" t="n">
        <f aca="false">B20*H20</f>
        <v>79</v>
      </c>
      <c r="J20" s="3" t="s">
        <v>25</v>
      </c>
      <c r="K20" s="7" t="s">
        <v>49</v>
      </c>
    </row>
    <row r="21" customFormat="false" ht="22.35" hidden="false" customHeight="false" outlineLevel="0" collapsed="false">
      <c r="A21" s="2" t="s">
        <v>50</v>
      </c>
      <c r="B21" s="3" t="n">
        <v>1</v>
      </c>
      <c r="C21" s="4" t="n">
        <v>33.24</v>
      </c>
      <c r="D21" s="5" t="str">
        <f aca="false">HYPERLINK("https://www.amazon.com/dp/B08QH84Q1G","B08QH84Q1G")</f>
        <v>B08QH84Q1G</v>
      </c>
      <c r="E21" s="4"/>
      <c r="G21" s="3" t="s">
        <v>24</v>
      </c>
      <c r="H21" s="6" t="n">
        <f aca="false">IF(G21="Walmart",E21,C21)</f>
        <v>33.24</v>
      </c>
      <c r="I21" s="6" t="n">
        <f aca="false">B21*H21</f>
        <v>33.24</v>
      </c>
      <c r="J21" s="3" t="s">
        <v>25</v>
      </c>
      <c r="K21" s="7" t="s">
        <v>51</v>
      </c>
    </row>
    <row r="22" customFormat="false" ht="15" hidden="false" customHeight="false" outlineLevel="0" collapsed="false">
      <c r="A22" s="2" t="s">
        <v>52</v>
      </c>
      <c r="B22" s="3" t="n">
        <v>1</v>
      </c>
      <c r="C22" s="4" t="n">
        <v>11.49</v>
      </c>
      <c r="D22" s="5" t="str">
        <f aca="false">HYPERLINK("https://www.amazon.com/dp/B0070SKP1O","B0070SKP1O")</f>
        <v>B0070SKP1O</v>
      </c>
      <c r="E22" s="4" t="n">
        <v>11.49</v>
      </c>
      <c r="F22" s="5" t="str">
        <f aca="false">HYPERLINK("https://www.walmart.com/ip/4E08QQ8W9QY9","4E08QQ8W9QY9")</f>
        <v>4E08QQ8W9QY9</v>
      </c>
      <c r="G22" s="3" t="s">
        <v>24</v>
      </c>
      <c r="H22" s="6" t="n">
        <f aca="false">IF(G22="Walmart",E22,C22)</f>
        <v>11.49</v>
      </c>
      <c r="I22" s="6" t="n">
        <f aca="false">B22*H22</f>
        <v>11.49</v>
      </c>
      <c r="J22" s="3" t="s">
        <v>25</v>
      </c>
      <c r="K22" s="7" t="s">
        <v>53</v>
      </c>
    </row>
    <row r="23" customFormat="false" ht="22.35" hidden="false" customHeight="false" outlineLevel="0" collapsed="false">
      <c r="A23" s="2" t="s">
        <v>54</v>
      </c>
      <c r="B23" s="3" t="n">
        <v>1</v>
      </c>
      <c r="C23" s="4" t="n">
        <v>18.69</v>
      </c>
      <c r="D23" s="5" t="str">
        <f aca="false">HYPERLINK("https://www.amazon.com/dp/B00H0DH2NS","B00H0DH2NS")</f>
        <v>B00H0DH2NS</v>
      </c>
      <c r="E23" s="4" t="n">
        <v>18.69</v>
      </c>
      <c r="F23" s="5" t="str">
        <f aca="false">HYPERLINK("https://www.walmart.com/ip/3GQVVC8K9GNS","3GQVVC8K9GNS")</f>
        <v>3GQVVC8K9GNS</v>
      </c>
      <c r="G23" s="3" t="s">
        <v>24</v>
      </c>
      <c r="H23" s="6" t="n">
        <f aca="false">IF(G23="Walmart",E23,C23)</f>
        <v>18.69</v>
      </c>
      <c r="I23" s="6" t="n">
        <f aca="false">B23*H23</f>
        <v>18.69</v>
      </c>
      <c r="J23" s="3" t="s">
        <v>25</v>
      </c>
      <c r="K23" s="7" t="s">
        <v>55</v>
      </c>
    </row>
    <row r="24" customFormat="false" ht="15" hidden="false" customHeight="false" outlineLevel="0" collapsed="false">
      <c r="A24" s="2" t="s">
        <v>56</v>
      </c>
      <c r="B24" s="3" t="n">
        <v>1</v>
      </c>
      <c r="C24" s="4" t="n">
        <v>24.99</v>
      </c>
      <c r="D24" s="5" t="str">
        <f aca="false">HYPERLINK("https://www.amazon.com/dp/B01845QGKK","B01845QGKK")</f>
        <v>B01845QGKK</v>
      </c>
      <c r="E24" s="4"/>
      <c r="G24" s="3" t="s">
        <v>24</v>
      </c>
      <c r="H24" s="6" t="n">
        <f aca="false">IF(G24="Walmart",E24,C24)</f>
        <v>24.99</v>
      </c>
      <c r="I24" s="6" t="n">
        <f aca="false">B24*H24</f>
        <v>24.99</v>
      </c>
      <c r="J24" s="3" t="s">
        <v>25</v>
      </c>
      <c r="K24" s="7" t="s">
        <v>57</v>
      </c>
    </row>
    <row r="25" customFormat="false" ht="22.35" hidden="false" customHeight="false" outlineLevel="0" collapsed="false">
      <c r="A25" s="2" t="s">
        <v>58</v>
      </c>
      <c r="B25" s="3" t="n">
        <v>2</v>
      </c>
      <c r="C25" s="4" t="n">
        <v>10.99</v>
      </c>
      <c r="D25" s="5" t="str">
        <f aca="false">HYPERLINK("https://www.amazon.com/dp/B015XBYDE4","B015XBYDE4")</f>
        <v>B015XBYDE4</v>
      </c>
      <c r="E25" s="4" t="n">
        <v>10.99</v>
      </c>
      <c r="F25" s="5" t="str">
        <f aca="false">HYPERLINK("https://www.walmart.com/ip/5AOESP8G3XMG","5AOESP8G3XMG")</f>
        <v>5AOESP8G3XMG</v>
      </c>
      <c r="G25" s="3" t="s">
        <v>24</v>
      </c>
      <c r="H25" s="6" t="n">
        <f aca="false">IF(G25="Walmart",E25,C25)</f>
        <v>10.99</v>
      </c>
      <c r="I25" s="6" t="n">
        <f aca="false">B25*H25</f>
        <v>21.98</v>
      </c>
      <c r="J25" s="3" t="s">
        <v>25</v>
      </c>
      <c r="K25" s="7" t="s">
        <v>59</v>
      </c>
    </row>
    <row r="26" customFormat="false" ht="22.35" hidden="false" customHeight="false" outlineLevel="0" collapsed="false">
      <c r="A26" s="2" t="s">
        <v>60</v>
      </c>
      <c r="B26" s="3" t="n">
        <v>0</v>
      </c>
      <c r="C26" s="4" t="n">
        <v>23.99</v>
      </c>
      <c r="D26" s="5" t="str">
        <f aca="false">HYPERLINK("https://www.amazon.com/dp/B001G87KYE","B001G87KYE")</f>
        <v>B001G87KYE</v>
      </c>
      <c r="E26" s="4"/>
      <c r="G26" s="3" t="s">
        <v>24</v>
      </c>
      <c r="H26" s="6" t="n">
        <f aca="false">IF(G26="Walmart",E26,C26)</f>
        <v>23.99</v>
      </c>
      <c r="I26" s="6" t="n">
        <f aca="false">B26*H26</f>
        <v>0</v>
      </c>
      <c r="J26" s="3"/>
      <c r="K26" s="7" t="s">
        <v>61</v>
      </c>
    </row>
    <row r="27" customFormat="false" ht="15" hidden="false" customHeight="false" outlineLevel="0" collapsed="false">
      <c r="A27" s="2" t="s">
        <v>62</v>
      </c>
      <c r="B27" s="3" t="n">
        <v>2</v>
      </c>
      <c r="C27" s="4" t="n">
        <v>79.9</v>
      </c>
      <c r="D27" s="5" t="str">
        <f aca="false">HYPERLINK("https://www.amazon.com/dp/B075DCHX5G","B075DCHX5G")</f>
        <v>B075DCHX5G</v>
      </c>
      <c r="E27" s="4" t="n">
        <v>84.99</v>
      </c>
      <c r="F27" s="5" t="str">
        <f aca="false">HYPERLINK("https://www.walmart.com/ip/2P0UHHMLFPRA","2P0UHHMLFPRA")</f>
        <v>2P0UHHMLFPRA</v>
      </c>
      <c r="G27" s="3" t="s">
        <v>24</v>
      </c>
      <c r="H27" s="6" t="n">
        <f aca="false">IF(G27="Walmart",E27,C27)</f>
        <v>79.9</v>
      </c>
      <c r="I27" s="6" t="n">
        <f aca="false">B27*H27</f>
        <v>159.8</v>
      </c>
      <c r="J27" s="3" t="s">
        <v>25</v>
      </c>
      <c r="K27" s="7" t="s">
        <v>63</v>
      </c>
    </row>
    <row r="28" customFormat="false" ht="22.35" hidden="false" customHeight="false" outlineLevel="0" collapsed="false">
      <c r="A28" s="2" t="s">
        <v>64</v>
      </c>
      <c r="B28" s="3" t="n">
        <v>4</v>
      </c>
      <c r="C28" s="4" t="n">
        <v>24.21</v>
      </c>
      <c r="D28" s="5" t="str">
        <f aca="false">HYPERLINK("https://www.amazon.com/dp/B01N49J3LC","B01N49J3LC")</f>
        <v>B01N49J3LC</v>
      </c>
      <c r="E28" s="4"/>
      <c r="G28" s="3" t="s">
        <v>24</v>
      </c>
      <c r="H28" s="6" t="n">
        <f aca="false">IF(G28="Walmart",E28,C28)</f>
        <v>24.21</v>
      </c>
      <c r="I28" s="6" t="n">
        <f aca="false">B28*H28</f>
        <v>96.84</v>
      </c>
      <c r="J28" s="3" t="s">
        <v>25</v>
      </c>
      <c r="K28" s="7" t="s">
        <v>65</v>
      </c>
    </row>
    <row r="29" customFormat="false" ht="15" hidden="false" customHeight="false" outlineLevel="0" collapsed="false">
      <c r="A29" s="2" t="s">
        <v>66</v>
      </c>
      <c r="B29" s="3" t="n">
        <v>2</v>
      </c>
      <c r="C29" s="4" t="n">
        <v>47.99</v>
      </c>
      <c r="D29" s="5" t="str">
        <f aca="false">HYPERLINK("https://www.amazon.com/dp/B0DYWC8G9X","B0DYWC8G9X")</f>
        <v>B0DYWC8G9X</v>
      </c>
      <c r="E29" s="4" t="n">
        <v>47.99</v>
      </c>
      <c r="F29" s="5" t="str">
        <f aca="false">HYPERLINK("https://www.walmart.com/ip/17U8ALM993OO","17U8ALM993OO")</f>
        <v>17U8ALM993OO</v>
      </c>
      <c r="G29" s="3" t="s">
        <v>24</v>
      </c>
      <c r="H29" s="6" t="n">
        <f aca="false">IF(G29="Walmart",E29,C29)</f>
        <v>47.99</v>
      </c>
      <c r="I29" s="6" t="n">
        <f aca="false">B29*H29</f>
        <v>95.98</v>
      </c>
      <c r="J29" s="3" t="s">
        <v>25</v>
      </c>
      <c r="K29" s="7" t="s">
        <v>67</v>
      </c>
    </row>
    <row r="30" customFormat="false" ht="15" hidden="false" customHeight="false" outlineLevel="0" collapsed="false">
      <c r="A30" s="8" t="s">
        <v>68</v>
      </c>
      <c r="I30" s="9" t="n">
        <f aca="false">SUM(I2:I29)</f>
        <v>4999.64</v>
      </c>
    </row>
    <row r="31" customFormat="false" ht="15" hidden="false" customHeight="false" outlineLevel="0" collapsed="false">
      <c r="A31" s="8" t="s">
        <v>69</v>
      </c>
      <c r="I31" s="4" t="n">
        <v>5000</v>
      </c>
    </row>
    <row r="32" customFormat="false" ht="15" hidden="false" customHeight="false" outlineLevel="0" collapsed="false">
      <c r="A32" s="8" t="s">
        <v>70</v>
      </c>
      <c r="I32" s="9" t="n">
        <f aca="false">I31-I30</f>
        <v>0.360000000000582</v>
      </c>
    </row>
    <row r="34" customFormat="false" ht="45" hidden="false" customHeight="true" outlineLevel="0" collapsed="false">
      <c r="A34" s="10" t="s">
        <v>71</v>
      </c>
      <c r="B34" s="10"/>
      <c r="C34" s="10"/>
      <c r="D34" s="10"/>
      <c r="E34" s="10"/>
      <c r="F34" s="10"/>
      <c r="G34" s="10"/>
      <c r="H34" s="10"/>
      <c r="I34" s="10"/>
      <c r="J34" s="10"/>
      <c r="K34" s="10"/>
    </row>
  </sheetData>
  <mergeCells count="1">
    <mergeCell ref="A34:K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3" min="3" style="0" width="12"/>
    <col collapsed="false" customWidth="true" hidden="false" outlineLevel="0" max="4" min="4" style="0" width="14"/>
    <col collapsed="false" customWidth="true" hidden="false" outlineLevel="0" max="5" min="5" style="0" width="90"/>
  </cols>
  <sheetData>
    <row r="1" customFormat="false" ht="15" hidden="false" customHeight="false" outlineLevel="0" collapsed="false">
      <c r="A1" s="11" t="s">
        <v>9</v>
      </c>
      <c r="B1" s="11" t="s">
        <v>72</v>
      </c>
      <c r="C1" s="11" t="s">
        <v>73</v>
      </c>
      <c r="D1" s="11" t="s">
        <v>74</v>
      </c>
      <c r="E1" s="11" t="s">
        <v>75</v>
      </c>
    </row>
    <row r="2" customFormat="false" ht="15" hidden="false" customHeight="false" outlineLevel="0" collapsed="false">
      <c r="A2" s="2" t="s">
        <v>13</v>
      </c>
      <c r="B2" s="2" t="s">
        <v>12</v>
      </c>
      <c r="C2" s="12" t="n">
        <f aca="false">SUMIF(Order!$J$2:$J$29,A2,Order!$I$2:$I$29)</f>
        <v>949.76</v>
      </c>
      <c r="D2" s="8" t="str">
        <f aca="false">IF(C2&lt;1000,"yes","OVER")</f>
        <v>yes</v>
      </c>
      <c r="E2" s="2" t="s">
        <v>76</v>
      </c>
    </row>
    <row r="3" customFormat="false" ht="15" hidden="false" customHeight="false" outlineLevel="0" collapsed="false">
      <c r="A3" s="2" t="s">
        <v>16</v>
      </c>
      <c r="B3" s="2" t="s">
        <v>12</v>
      </c>
      <c r="C3" s="12" t="n">
        <f aca="false">SUMIF(Order!$J$2:$J$29,A3,Order!$I$2:$I$29)</f>
        <v>949.76</v>
      </c>
      <c r="D3" s="8" t="str">
        <f aca="false">IF(C3&lt;1000,"yes","OVER")</f>
        <v>yes</v>
      </c>
      <c r="E3" s="2" t="s">
        <v>76</v>
      </c>
    </row>
    <row r="4" customFormat="false" ht="15" hidden="false" customHeight="false" outlineLevel="0" collapsed="false">
      <c r="A4" s="2" t="s">
        <v>18</v>
      </c>
      <c r="B4" s="2" t="s">
        <v>12</v>
      </c>
      <c r="C4" s="12" t="n">
        <f aca="false">SUMIF(Order!$J$2:$J$29,A4,Order!$I$2:$I$29)</f>
        <v>949.76</v>
      </c>
      <c r="D4" s="8" t="str">
        <f aca="false">IF(C4&lt;1000,"yes","OVER")</f>
        <v>yes</v>
      </c>
      <c r="E4" s="2" t="s">
        <v>76</v>
      </c>
    </row>
    <row r="5" customFormat="false" ht="15" hidden="false" customHeight="false" outlineLevel="0" collapsed="false">
      <c r="A5" s="2" t="s">
        <v>20</v>
      </c>
      <c r="B5" s="2" t="s">
        <v>12</v>
      </c>
      <c r="C5" s="12" t="n">
        <f aca="false">SUMIF(Order!$J$2:$J$29,A5,Order!$I$2:$I$29)</f>
        <v>885.12</v>
      </c>
      <c r="D5" s="8" t="str">
        <f aca="false">IF(C5&lt;1000,"yes","OVER")</f>
        <v>yes</v>
      </c>
      <c r="E5" s="2" t="s">
        <v>77</v>
      </c>
    </row>
    <row r="6" customFormat="false" ht="15" hidden="false" customHeight="false" outlineLevel="0" collapsed="false">
      <c r="A6" s="2" t="s">
        <v>22</v>
      </c>
      <c r="B6" s="2" t="s">
        <v>12</v>
      </c>
      <c r="C6" s="12" t="n">
        <f aca="false">SUMIF(Order!$J$2:$J$29,A6,Order!$I$2:$I$29)</f>
        <v>271.36</v>
      </c>
      <c r="D6" s="8" t="str">
        <f aca="false">IF(C6&lt;1000,"yes","OVER")</f>
        <v>yes</v>
      </c>
      <c r="E6" s="2" t="s">
        <v>78</v>
      </c>
    </row>
    <row r="7" customFormat="false" ht="15" hidden="false" customHeight="false" outlineLevel="0" collapsed="false">
      <c r="A7" s="2" t="s">
        <v>25</v>
      </c>
      <c r="B7" s="2" t="s">
        <v>24</v>
      </c>
      <c r="C7" s="12" t="n">
        <f aca="false">SUMIF(Order!$J$2:$J$29,A7,Order!$I$2:$I$29)</f>
        <v>993.88</v>
      </c>
      <c r="D7" s="8" t="str">
        <f aca="false">IF(C7&lt;1000,"yes","OVER")</f>
        <v>yes</v>
      </c>
      <c r="E7" s="2" t="s">
        <v>79</v>
      </c>
    </row>
    <row r="8" customFormat="false" ht="15" hidden="false" customHeight="false" outlineLevel="0" collapsed="false">
      <c r="A8" s="8" t="s">
        <v>80</v>
      </c>
      <c r="C8" s="9" t="n">
        <f aca="false">SUM(C2:C7)</f>
        <v>4999.64</v>
      </c>
    </row>
    <row r="10" customFormat="false" ht="15" hidden="false" customHeight="false" outlineLevel="0" collapsed="false">
      <c r="A10" s="13" t="s">
        <v>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70"/>
    <col collapsed="false" customWidth="true" hidden="false" outlineLevel="0" max="3" min="3" style="0" width="30"/>
  </cols>
  <sheetData>
    <row r="1" customFormat="false" ht="15" hidden="false" customHeight="false" outlineLevel="0" collapsed="false">
      <c r="A1" s="11" t="s">
        <v>82</v>
      </c>
      <c r="B1" s="11" t="s">
        <v>83</v>
      </c>
      <c r="C1" s="11" t="s">
        <v>84</v>
      </c>
    </row>
    <row r="2" customFormat="false" ht="26.85" hidden="false" customHeight="false" outlineLevel="0" collapsed="false">
      <c r="A2" s="14" t="s">
        <v>85</v>
      </c>
      <c r="B2" s="14" t="s">
        <v>86</v>
      </c>
      <c r="C2" s="14" t="s">
        <v>87</v>
      </c>
    </row>
    <row r="3" customFormat="false" ht="39.55" hidden="false" customHeight="false" outlineLevel="0" collapsed="false">
      <c r="A3" s="14" t="s">
        <v>88</v>
      </c>
      <c r="B3" s="14" t="s">
        <v>89</v>
      </c>
      <c r="C3" s="14" t="s">
        <v>90</v>
      </c>
    </row>
    <row r="4" customFormat="false" ht="15" hidden="false" customHeight="false" outlineLevel="0" collapsed="false">
      <c r="A4" s="14" t="s">
        <v>91</v>
      </c>
      <c r="B4" s="14" t="s">
        <v>92</v>
      </c>
      <c r="C4" s="14" t="s">
        <v>93</v>
      </c>
    </row>
    <row r="5" customFormat="false" ht="15" hidden="false" customHeight="false" outlineLevel="0" collapsed="false">
      <c r="A5" s="14" t="s">
        <v>94</v>
      </c>
      <c r="B5" s="14" t="s">
        <v>95</v>
      </c>
      <c r="C5" s="14" t="s">
        <v>96</v>
      </c>
    </row>
    <row r="6" customFormat="false" ht="15" hidden="false" customHeight="false" outlineLevel="0" collapsed="false">
      <c r="A6" s="14" t="s">
        <v>97</v>
      </c>
      <c r="B6" s="14" t="s">
        <v>98</v>
      </c>
      <c r="C6" s="14" t="s">
        <v>99</v>
      </c>
    </row>
    <row r="7" customFormat="false" ht="26.85" hidden="false" customHeight="false" outlineLevel="0" collapsed="false">
      <c r="A7" s="14" t="s">
        <v>100</v>
      </c>
      <c r="B7" s="14" t="s">
        <v>101</v>
      </c>
      <c r="C7" s="14" t="s">
        <v>99</v>
      </c>
    </row>
    <row r="8" customFormat="false" ht="26.85" hidden="false" customHeight="false" outlineLevel="0" collapsed="false">
      <c r="A8" s="14" t="s">
        <v>102</v>
      </c>
      <c r="B8" s="14" t="s">
        <v>103</v>
      </c>
      <c r="C8" s="14" t="s">
        <v>104</v>
      </c>
    </row>
    <row r="9" customFormat="false" ht="26.85" hidden="false" customHeight="false" outlineLevel="0" collapsed="false">
      <c r="A9" s="14" t="s">
        <v>105</v>
      </c>
      <c r="B9" s="14" t="s">
        <v>106</v>
      </c>
      <c r="C9" s="14" t="s">
        <v>107</v>
      </c>
    </row>
    <row r="10" customFormat="false" ht="26.85" hidden="false" customHeight="false" outlineLevel="0" collapsed="false">
      <c r="A10" s="14" t="s">
        <v>108</v>
      </c>
      <c r="B10" s="14" t="s">
        <v>109</v>
      </c>
      <c r="C10" s="14" t="s">
        <v>110</v>
      </c>
    </row>
    <row r="11" customFormat="false" ht="15" hidden="false" customHeight="false" outlineLevel="0" collapsed="false">
      <c r="A11" s="14" t="s">
        <v>111</v>
      </c>
      <c r="B11" s="14"/>
      <c r="C11" s="14"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55"/>
    <col collapsed="false" customWidth="true" hidden="false" outlineLevel="0" max="3" min="3" style="0" width="28"/>
  </cols>
  <sheetData>
    <row r="1" customFormat="false" ht="15" hidden="false" customHeight="false" outlineLevel="0" collapsed="false">
      <c r="A1" s="11" t="s">
        <v>113</v>
      </c>
      <c r="B1" s="11" t="s">
        <v>114</v>
      </c>
      <c r="C1" s="11" t="s">
        <v>115</v>
      </c>
    </row>
    <row r="2" customFormat="false" ht="15" hidden="false" customHeight="false" outlineLevel="0" collapsed="false">
      <c r="A2" s="2" t="s">
        <v>116</v>
      </c>
      <c r="B2" s="15" t="s">
        <v>117</v>
      </c>
      <c r="C2" s="2" t="s">
        <v>118</v>
      </c>
    </row>
    <row r="3" customFormat="false" ht="15" hidden="false" customHeight="false" outlineLevel="0" collapsed="false">
      <c r="A3" s="2" t="s">
        <v>119</v>
      </c>
      <c r="B3" s="2" t="s">
        <v>120</v>
      </c>
      <c r="C3" s="2" t="s">
        <v>121</v>
      </c>
    </row>
    <row r="4" customFormat="false" ht="15" hidden="false" customHeight="false" outlineLevel="0" collapsed="false">
      <c r="A4" s="2" t="s">
        <v>122</v>
      </c>
      <c r="B4" s="2" t="s">
        <v>123</v>
      </c>
      <c r="C4" s="2" t="s">
        <v>124</v>
      </c>
    </row>
    <row r="5" customFormat="false" ht="15" hidden="false" customHeight="false" outlineLevel="0" collapsed="false">
      <c r="A5" s="2" t="s">
        <v>125</v>
      </c>
      <c r="B5" s="2" t="s">
        <v>126</v>
      </c>
      <c r="C5" s="2" t="s">
        <v>127</v>
      </c>
    </row>
    <row r="6" customFormat="false" ht="15" hidden="false" customHeight="false" outlineLevel="0" collapsed="false">
      <c r="A6" s="2" t="s">
        <v>128</v>
      </c>
      <c r="B6" s="15" t="s">
        <v>129</v>
      </c>
      <c r="C6" s="2" t="s">
        <v>130</v>
      </c>
    </row>
    <row r="7" customFormat="false" ht="15" hidden="false" customHeight="false" outlineLevel="0" collapsed="false">
      <c r="A7" s="2" t="s">
        <v>131</v>
      </c>
      <c r="B7" s="15" t="s">
        <v>132</v>
      </c>
      <c r="C7" s="2" t="s">
        <v>133</v>
      </c>
    </row>
    <row r="8" customFormat="false" ht="15" hidden="false" customHeight="false" outlineLevel="0" collapsed="false">
      <c r="A8" s="2" t="s">
        <v>134</v>
      </c>
      <c r="B8" s="2" t="s">
        <v>135</v>
      </c>
      <c r="C8"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2026-09-25T22:57:41Z</dcterms:created>
  <dc:creator>openpyxl</dc:creator>
  <dc:description/>
  <dc:language>en-US</dc:language>
  <cp:lastModifiedBy/>
  <dcterms:modified xsi:type="dcterms:W3CDTF">2026-09-25T22:57:41Z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